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B9519B0B-6F0C-480D-AC3A-F5BC2D3AA68D}" xr6:coauthVersionLast="47" xr6:coauthVersionMax="47" xr10:uidLastSave="{00000000-0000-0000-0000-000000000000}"/>
  <bookViews>
    <workbookView xWindow="-108" yWindow="-108" windowWidth="23256" windowHeight="12456" tabRatio="906" xr2:uid="{00000000-000D-0000-FFFF-FFFF00000000}"/>
  </bookViews>
  <sheets>
    <sheet name="2.1.1&amp;2.1.2 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7" l="1"/>
  <c r="I47" i="17"/>
  <c r="G44" i="17"/>
  <c r="G43" i="17"/>
  <c r="G42" i="17"/>
  <c r="O27" i="17" l="1"/>
  <c r="O26" i="17"/>
  <c r="P27" i="17" s="1"/>
  <c r="O22" i="17"/>
  <c r="O21" i="17"/>
  <c r="P22" i="17" s="1"/>
  <c r="O17" i="17"/>
  <c r="O16" i="17"/>
  <c r="P17" i="17" s="1"/>
  <c r="O12" i="17"/>
  <c r="O11" i="17"/>
  <c r="P12" i="17" s="1"/>
  <c r="O7" i="17"/>
  <c r="O6" i="17"/>
  <c r="P7" i="17" s="1"/>
  <c r="L29" i="17" l="1"/>
  <c r="K29" i="17"/>
  <c r="J29" i="17"/>
  <c r="D29" i="17"/>
  <c r="C29" i="17"/>
  <c r="I27" i="17"/>
  <c r="G27" i="17"/>
  <c r="F27" i="17"/>
  <c r="E27" i="17"/>
  <c r="I26" i="17"/>
  <c r="G26" i="17"/>
  <c r="F26" i="17"/>
  <c r="E26" i="17"/>
  <c r="I22" i="17"/>
  <c r="G22" i="17"/>
  <c r="F22" i="17"/>
  <c r="E22" i="17"/>
  <c r="I21" i="17"/>
  <c r="G21" i="17"/>
  <c r="F21" i="17"/>
  <c r="E21" i="17"/>
  <c r="I17" i="17"/>
  <c r="G17" i="17"/>
  <c r="F17" i="17"/>
  <c r="E17" i="17"/>
  <c r="I16" i="17"/>
  <c r="G16" i="17"/>
  <c r="F16" i="17"/>
  <c r="E16" i="17"/>
  <c r="I12" i="17"/>
  <c r="G12" i="17"/>
  <c r="F12" i="17"/>
  <c r="E12" i="17"/>
  <c r="I11" i="17"/>
  <c r="G11" i="17"/>
  <c r="F11" i="17"/>
  <c r="E11" i="17"/>
  <c r="I7" i="17"/>
  <c r="G7" i="17"/>
  <c r="F7" i="17"/>
  <c r="E7" i="17"/>
  <c r="I6" i="17"/>
  <c r="G6" i="17"/>
  <c r="F6" i="17"/>
  <c r="E6" i="17"/>
  <c r="H12" i="17" l="1"/>
  <c r="F29" i="17"/>
  <c r="H7" i="17"/>
  <c r="H11" i="17"/>
  <c r="G29" i="17"/>
  <c r="I29" i="17"/>
  <c r="H26" i="17"/>
  <c r="H27" i="17"/>
  <c r="H21" i="17"/>
  <c r="H16" i="17"/>
  <c r="H17" i="17"/>
  <c r="E29" i="17"/>
  <c r="H22" i="17"/>
  <c r="N29" i="17"/>
  <c r="N30" i="17" s="1"/>
  <c r="O33" i="17" s="1"/>
  <c r="O34" i="17" s="1"/>
  <c r="H6" i="17"/>
  <c r="I30" i="17" l="1"/>
  <c r="H29" i="17"/>
  <c r="M29" i="17"/>
</calcChain>
</file>

<file path=xl/sharedStrings.xml><?xml version="1.0" encoding="utf-8"?>
<sst xmlns="http://schemas.openxmlformats.org/spreadsheetml/2006/main" count="99" uniqueCount="21">
  <si>
    <t>Number of students admitted from the reserved category</t>
  </si>
  <si>
    <t>SC</t>
  </si>
  <si>
    <t>ST</t>
  </si>
  <si>
    <t>OBC</t>
  </si>
  <si>
    <t>Gen</t>
  </si>
  <si>
    <t>Others</t>
  </si>
  <si>
    <t>Number of  seats earmarked for reserved category as per GOI or State Government rule</t>
  </si>
  <si>
    <t>Programme Code</t>
  </si>
  <si>
    <t>Number of Students admitted</t>
  </si>
  <si>
    <t>Number of seats sanctioned</t>
  </si>
  <si>
    <t>2.1.1 Enrolment Percentage</t>
  </si>
  <si>
    <t xml:space="preserve">2.1.2  Percentage of seats filled against seats reserved for various categories (SC, ST, OBC etc. as per applicable reservation policy) during the last five years ( exclusive of supernumerary seats) </t>
  </si>
  <si>
    <t>Year - 1 (2018-2019)</t>
  </si>
  <si>
    <t>Year - 2 (2019-2020)</t>
  </si>
  <si>
    <t>Year - 3 (2020-2021)</t>
  </si>
  <si>
    <t>Year - 4 (2021-2022)</t>
  </si>
  <si>
    <t>Year - 5 (2022-2023)</t>
  </si>
  <si>
    <t>B.COM</t>
  </si>
  <si>
    <t>B.COM (A&amp;F)</t>
  </si>
  <si>
    <t>Programme Name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</si>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</sst>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rgb="FF36343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2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zoomScale="130" zoomScaleNormal="130" workbookViewId="0">
      <selection activeCell="E9" sqref="E9:I9"/>
    </sheetView>
  </sheetViews>
  <sheetFormatPr defaultColWidth="30.109375" defaultRowHeight="12" x14ac:dyDescent="0.25"/>
  <cols>
    <col min="1" max="1" width="11" style="1" customWidth="1"/>
    <col min="2" max="2" width="9" style="1" customWidth="1"/>
    <col min="3" max="3" width="9.88671875" style="1" customWidth="1"/>
    <col min="4" max="4" width="8" style="1" customWidth="1"/>
    <col min="5" max="5" width="2.88671875" style="1" customWidth="1"/>
    <col min="6" max="6" width="3.44140625" style="1" customWidth="1"/>
    <col min="7" max="7" width="3.88671875" style="1" customWidth="1"/>
    <col min="8" max="8" width="4.88671875" style="1" customWidth="1"/>
    <col min="9" max="9" width="5.6640625" style="1" customWidth="1"/>
    <col min="10" max="10" width="3.5546875" style="1" customWidth="1"/>
    <col min="11" max="11" width="3" style="1" customWidth="1"/>
    <col min="12" max="12" width="4.44140625" style="1" customWidth="1"/>
    <col min="13" max="13" width="4" style="1" customWidth="1"/>
    <col min="14" max="14" width="5.44140625" style="1" customWidth="1"/>
    <col min="15" max="15" width="8.88671875" style="1" hidden="1" customWidth="1"/>
    <col min="16" max="16" width="7.33203125" style="1" hidden="1" customWidth="1"/>
    <col min="17" max="17" width="5.5546875" style="1" customWidth="1"/>
    <col min="18" max="18" width="4.44140625" style="1" customWidth="1"/>
    <col min="19" max="19" width="11.5546875" style="1" customWidth="1"/>
    <col min="20" max="20" width="6.6640625" style="1" customWidth="1"/>
    <col min="21" max="16384" width="30.109375" style="1"/>
  </cols>
  <sheetData>
    <row r="1" spans="1:19" x14ac:dyDescent="0.25">
      <c r="A1" s="27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9" ht="24.75" customHeight="1" x14ac:dyDescent="0.2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1"/>
      <c r="P2" s="11"/>
    </row>
    <row r="3" spans="1:19" ht="13.8" x14ac:dyDescent="0.3">
      <c r="A3" s="25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"/>
      <c r="P3" s="2"/>
    </row>
    <row r="4" spans="1:19" s="4" customFormat="1" ht="42.75" customHeight="1" x14ac:dyDescent="0.3">
      <c r="A4" s="30" t="s">
        <v>19</v>
      </c>
      <c r="B4" s="30" t="s">
        <v>7</v>
      </c>
      <c r="C4" s="30" t="s">
        <v>9</v>
      </c>
      <c r="D4" s="30" t="s">
        <v>8</v>
      </c>
      <c r="E4" s="31" t="s">
        <v>6</v>
      </c>
      <c r="F4" s="32"/>
      <c r="G4" s="32"/>
      <c r="H4" s="32"/>
      <c r="I4" s="33"/>
      <c r="J4" s="31" t="s">
        <v>0</v>
      </c>
      <c r="K4" s="32"/>
      <c r="L4" s="32"/>
      <c r="M4" s="32"/>
      <c r="N4" s="33"/>
      <c r="O4" s="3"/>
      <c r="P4" s="3"/>
    </row>
    <row r="5" spans="1:19" s="4" customFormat="1" ht="14.25" customHeight="1" x14ac:dyDescent="0.3">
      <c r="A5" s="34"/>
      <c r="B5" s="34"/>
      <c r="C5" s="34"/>
      <c r="D5" s="34"/>
      <c r="E5" s="35" t="s">
        <v>1</v>
      </c>
      <c r="F5" s="35" t="s">
        <v>2</v>
      </c>
      <c r="G5" s="35" t="s">
        <v>3</v>
      </c>
      <c r="H5" s="35" t="s">
        <v>4</v>
      </c>
      <c r="I5" s="35" t="s">
        <v>5</v>
      </c>
      <c r="J5" s="35" t="s">
        <v>1</v>
      </c>
      <c r="K5" s="35" t="s">
        <v>2</v>
      </c>
      <c r="L5" s="35" t="s">
        <v>3</v>
      </c>
      <c r="M5" s="35" t="s">
        <v>4</v>
      </c>
      <c r="N5" s="35" t="s">
        <v>5</v>
      </c>
    </row>
    <row r="6" spans="1:19" ht="10.5" customHeight="1" x14ac:dyDescent="0.25">
      <c r="A6" s="5" t="s">
        <v>17</v>
      </c>
      <c r="B6" s="5">
        <v>22300001</v>
      </c>
      <c r="C6" s="12">
        <v>240</v>
      </c>
      <c r="D6" s="12">
        <v>184</v>
      </c>
      <c r="E6" s="6">
        <f>+ROUND(120*13%,0)</f>
        <v>16</v>
      </c>
      <c r="F6" s="6">
        <f>+ROUND(120*7%,0)</f>
        <v>8</v>
      </c>
      <c r="G6" s="6">
        <f>+ROUND(120*19%,0)</f>
        <v>23</v>
      </c>
      <c r="H6" s="6">
        <f>+I6-E6-F6-G6</f>
        <v>73</v>
      </c>
      <c r="I6" s="6">
        <f>+ROUND(C6*50%,0)</f>
        <v>120</v>
      </c>
      <c r="J6" s="6">
        <v>9</v>
      </c>
      <c r="K6" s="6">
        <v>0</v>
      </c>
      <c r="L6" s="6">
        <v>5</v>
      </c>
      <c r="M6" s="6">
        <v>50</v>
      </c>
      <c r="N6" s="6">
        <v>120</v>
      </c>
      <c r="O6" s="1">
        <f>+J6+K6+L6+N6</f>
        <v>134</v>
      </c>
    </row>
    <row r="7" spans="1:19" ht="10.5" customHeight="1" x14ac:dyDescent="0.25">
      <c r="A7" s="5" t="s">
        <v>18</v>
      </c>
      <c r="B7" s="5">
        <v>22300002</v>
      </c>
      <c r="C7" s="12">
        <v>60</v>
      </c>
      <c r="D7" s="12">
        <v>52</v>
      </c>
      <c r="E7" s="6">
        <f>+ROUND(30*13%,0)</f>
        <v>4</v>
      </c>
      <c r="F7" s="6">
        <f>+ROUND(30*7%,0)</f>
        <v>2</v>
      </c>
      <c r="G7" s="6">
        <f>+ROUND(30*19%,0)</f>
        <v>6</v>
      </c>
      <c r="H7" s="6">
        <f>+I7-E7-F7-G7</f>
        <v>18</v>
      </c>
      <c r="I7" s="6">
        <f>+ROUND(C7*50%,0)</f>
        <v>30</v>
      </c>
      <c r="J7" s="6">
        <v>1</v>
      </c>
      <c r="K7" s="6">
        <v>0</v>
      </c>
      <c r="L7" s="6">
        <v>3</v>
      </c>
      <c r="M7" s="6">
        <v>18</v>
      </c>
      <c r="N7" s="6">
        <v>30</v>
      </c>
      <c r="O7" s="1">
        <f>+J7+K7+L7+N7</f>
        <v>34</v>
      </c>
      <c r="P7" s="1">
        <f>+O6+O7</f>
        <v>168</v>
      </c>
    </row>
    <row r="8" spans="1:19" ht="13.8" x14ac:dyDescent="0.3">
      <c r="A8" s="25" t="s">
        <v>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"/>
      <c r="P8" s="2"/>
    </row>
    <row r="9" spans="1:19" s="8" customFormat="1" ht="38.25" customHeight="1" x14ac:dyDescent="0.25">
      <c r="A9" s="18" t="s">
        <v>19</v>
      </c>
      <c r="B9" s="20" t="s">
        <v>7</v>
      </c>
      <c r="C9" s="20" t="s">
        <v>9</v>
      </c>
      <c r="D9" s="20" t="s">
        <v>8</v>
      </c>
      <c r="E9" s="22" t="s">
        <v>6</v>
      </c>
      <c r="F9" s="23"/>
      <c r="G9" s="23"/>
      <c r="H9" s="23"/>
      <c r="I9" s="24"/>
      <c r="J9" s="22" t="s">
        <v>0</v>
      </c>
      <c r="K9" s="23"/>
      <c r="L9" s="23"/>
      <c r="M9" s="23"/>
      <c r="N9" s="24"/>
      <c r="O9" s="7"/>
      <c r="P9" s="7"/>
      <c r="S9" s="1"/>
    </row>
    <row r="10" spans="1:19" s="8" customFormat="1" ht="12.75" customHeight="1" x14ac:dyDescent="0.25">
      <c r="A10" s="19"/>
      <c r="B10" s="21"/>
      <c r="C10" s="21"/>
      <c r="D10" s="21"/>
      <c r="E10" s="9" t="s">
        <v>1</v>
      </c>
      <c r="F10" s="9" t="s">
        <v>2</v>
      </c>
      <c r="G10" s="9" t="s">
        <v>3</v>
      </c>
      <c r="H10" s="9" t="s">
        <v>4</v>
      </c>
      <c r="I10" s="9" t="s">
        <v>5</v>
      </c>
      <c r="J10" s="9" t="s">
        <v>1</v>
      </c>
      <c r="K10" s="9" t="s">
        <v>2</v>
      </c>
      <c r="L10" s="9" t="s">
        <v>3</v>
      </c>
      <c r="M10" s="9" t="s">
        <v>4</v>
      </c>
      <c r="N10" s="9" t="s">
        <v>5</v>
      </c>
      <c r="S10" s="1"/>
    </row>
    <row r="11" spans="1:19" ht="10.5" customHeight="1" x14ac:dyDescent="0.25">
      <c r="A11" s="5" t="s">
        <v>17</v>
      </c>
      <c r="B11" s="5">
        <v>22300001</v>
      </c>
      <c r="C11" s="12">
        <v>240</v>
      </c>
      <c r="D11" s="12">
        <v>175</v>
      </c>
      <c r="E11" s="6">
        <f>+ROUND(120*13%,0)</f>
        <v>16</v>
      </c>
      <c r="F11" s="6">
        <f>+ROUND(120*7%,0)</f>
        <v>8</v>
      </c>
      <c r="G11" s="6">
        <f>+ROUND(120*19%,0)</f>
        <v>23</v>
      </c>
      <c r="H11" s="6">
        <f>+I11-E11-F11-G11</f>
        <v>73</v>
      </c>
      <c r="I11" s="6">
        <f>+ROUND(C11*50%,0)</f>
        <v>120</v>
      </c>
      <c r="J11" s="6">
        <v>5</v>
      </c>
      <c r="K11" s="6">
        <v>0</v>
      </c>
      <c r="L11" s="6">
        <v>3</v>
      </c>
      <c r="M11" s="6">
        <v>47</v>
      </c>
      <c r="N11" s="6">
        <v>120</v>
      </c>
      <c r="O11" s="1">
        <f>+J11+K11+L11+N11</f>
        <v>128</v>
      </c>
    </row>
    <row r="12" spans="1:19" ht="10.5" customHeight="1" x14ac:dyDescent="0.25">
      <c r="A12" s="5" t="s">
        <v>18</v>
      </c>
      <c r="B12" s="5">
        <v>22300002</v>
      </c>
      <c r="C12" s="12">
        <v>60</v>
      </c>
      <c r="D12" s="12">
        <v>60</v>
      </c>
      <c r="E12" s="6">
        <f>+ROUND(30*13%,0)</f>
        <v>4</v>
      </c>
      <c r="F12" s="6">
        <f>+ROUND(30*7%,0)</f>
        <v>2</v>
      </c>
      <c r="G12" s="6">
        <f>+ROUND(30*19%,0)</f>
        <v>6</v>
      </c>
      <c r="H12" s="6">
        <f>+I12-E12-F12-G12</f>
        <v>18</v>
      </c>
      <c r="I12" s="6">
        <f>+ROUND(C12*50%,0)</f>
        <v>30</v>
      </c>
      <c r="J12" s="6">
        <v>2</v>
      </c>
      <c r="K12" s="6">
        <v>0</v>
      </c>
      <c r="L12" s="6">
        <v>3</v>
      </c>
      <c r="M12" s="6">
        <v>25</v>
      </c>
      <c r="N12" s="6">
        <v>30</v>
      </c>
      <c r="O12" s="1">
        <f>+J12+K12+L12+N12</f>
        <v>35</v>
      </c>
      <c r="P12" s="1">
        <f>+O11+O12</f>
        <v>163</v>
      </c>
    </row>
    <row r="13" spans="1:19" ht="13.8" x14ac:dyDescent="0.3">
      <c r="A13" s="25" t="s">
        <v>14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"/>
      <c r="P13" s="2"/>
    </row>
    <row r="14" spans="1:19" s="8" customFormat="1" ht="36.75" customHeight="1" x14ac:dyDescent="0.25">
      <c r="A14" s="18" t="s">
        <v>19</v>
      </c>
      <c r="B14" s="20" t="s">
        <v>7</v>
      </c>
      <c r="C14" s="20" t="s">
        <v>9</v>
      </c>
      <c r="D14" s="20" t="s">
        <v>8</v>
      </c>
      <c r="E14" s="22" t="s">
        <v>6</v>
      </c>
      <c r="F14" s="23"/>
      <c r="G14" s="23"/>
      <c r="H14" s="23"/>
      <c r="I14" s="24"/>
      <c r="J14" s="22" t="s">
        <v>0</v>
      </c>
      <c r="K14" s="23"/>
      <c r="L14" s="23"/>
      <c r="M14" s="23"/>
      <c r="N14" s="24"/>
      <c r="O14" s="7"/>
      <c r="P14" s="7"/>
      <c r="S14" s="1"/>
    </row>
    <row r="15" spans="1:19" s="8" customFormat="1" ht="12" customHeight="1" x14ac:dyDescent="0.25">
      <c r="A15" s="19"/>
      <c r="B15" s="21"/>
      <c r="C15" s="21"/>
      <c r="D15" s="21"/>
      <c r="E15" s="9" t="s">
        <v>1</v>
      </c>
      <c r="F15" s="9" t="s">
        <v>2</v>
      </c>
      <c r="G15" s="9" t="s">
        <v>3</v>
      </c>
      <c r="H15" s="9" t="s">
        <v>4</v>
      </c>
      <c r="I15" s="9" t="s">
        <v>5</v>
      </c>
      <c r="J15" s="9" t="s">
        <v>1</v>
      </c>
      <c r="K15" s="9" t="s">
        <v>2</v>
      </c>
      <c r="L15" s="9" t="s">
        <v>3</v>
      </c>
      <c r="M15" s="9" t="s">
        <v>4</v>
      </c>
      <c r="N15" s="9" t="s">
        <v>5</v>
      </c>
      <c r="S15" s="1"/>
    </row>
    <row r="16" spans="1:19" ht="10.5" customHeight="1" x14ac:dyDescent="0.25">
      <c r="A16" s="5" t="s">
        <v>17</v>
      </c>
      <c r="B16" s="5">
        <v>22300001</v>
      </c>
      <c r="C16" s="12">
        <v>240</v>
      </c>
      <c r="D16" s="12">
        <v>160</v>
      </c>
      <c r="E16" s="6">
        <f>+ROUND(120*13%,0)</f>
        <v>16</v>
      </c>
      <c r="F16" s="6">
        <f>+ROUND(120*7%,0)</f>
        <v>8</v>
      </c>
      <c r="G16" s="6">
        <f>+ROUND(120*19%,0)</f>
        <v>23</v>
      </c>
      <c r="H16" s="6">
        <f>+I16-E16-F16-G16</f>
        <v>73</v>
      </c>
      <c r="I16" s="6">
        <f>+ROUND(C16*50%,0)</f>
        <v>120</v>
      </c>
      <c r="J16" s="6">
        <v>8</v>
      </c>
      <c r="K16" s="6">
        <v>0</v>
      </c>
      <c r="L16" s="6">
        <v>4</v>
      </c>
      <c r="M16" s="6">
        <v>28</v>
      </c>
      <c r="N16" s="6">
        <v>120</v>
      </c>
      <c r="O16" s="1">
        <f>+J16+K16+L16+N16</f>
        <v>132</v>
      </c>
    </row>
    <row r="17" spans="1:19" ht="10.5" customHeight="1" x14ac:dyDescent="0.25">
      <c r="A17" s="5" t="s">
        <v>18</v>
      </c>
      <c r="B17" s="5">
        <v>22300002</v>
      </c>
      <c r="C17" s="12">
        <v>60</v>
      </c>
      <c r="D17" s="12">
        <v>60</v>
      </c>
      <c r="E17" s="6">
        <f>+ROUND(30*13%,0)</f>
        <v>4</v>
      </c>
      <c r="F17" s="6">
        <f>+ROUND(30*7%,0)</f>
        <v>2</v>
      </c>
      <c r="G17" s="6">
        <f>+ROUND(30*19%,0)</f>
        <v>6</v>
      </c>
      <c r="H17" s="6">
        <f>+I17-E17-F17-G17</f>
        <v>18</v>
      </c>
      <c r="I17" s="6">
        <f>+ROUND(C17*50%,0)</f>
        <v>30</v>
      </c>
      <c r="J17" s="6">
        <v>9</v>
      </c>
      <c r="K17" s="6">
        <v>0</v>
      </c>
      <c r="L17" s="6">
        <v>5</v>
      </c>
      <c r="M17" s="6">
        <v>16</v>
      </c>
      <c r="N17" s="6">
        <v>30</v>
      </c>
      <c r="O17" s="1">
        <f>+J17+K17+L17+N17</f>
        <v>44</v>
      </c>
      <c r="P17" s="1">
        <f>+O16+O17</f>
        <v>176</v>
      </c>
    </row>
    <row r="18" spans="1:19" ht="13.8" x14ac:dyDescent="0.3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"/>
      <c r="P18" s="2"/>
    </row>
    <row r="19" spans="1:19" s="8" customFormat="1" ht="36.75" customHeight="1" x14ac:dyDescent="0.25">
      <c r="A19" s="18" t="s">
        <v>19</v>
      </c>
      <c r="B19" s="20" t="s">
        <v>7</v>
      </c>
      <c r="C19" s="20" t="s">
        <v>9</v>
      </c>
      <c r="D19" s="20" t="s">
        <v>8</v>
      </c>
      <c r="E19" s="22" t="s">
        <v>6</v>
      </c>
      <c r="F19" s="23"/>
      <c r="G19" s="23"/>
      <c r="H19" s="23"/>
      <c r="I19" s="24"/>
      <c r="J19" s="22" t="s">
        <v>0</v>
      </c>
      <c r="K19" s="23"/>
      <c r="L19" s="23"/>
      <c r="M19" s="23"/>
      <c r="N19" s="24"/>
      <c r="O19" s="7"/>
      <c r="P19" s="7"/>
      <c r="S19" s="1"/>
    </row>
    <row r="20" spans="1:19" s="8" customFormat="1" ht="12" customHeight="1" x14ac:dyDescent="0.25">
      <c r="A20" s="19"/>
      <c r="B20" s="21"/>
      <c r="C20" s="21"/>
      <c r="D20" s="21"/>
      <c r="E20" s="9" t="s">
        <v>1</v>
      </c>
      <c r="F20" s="9" t="s">
        <v>2</v>
      </c>
      <c r="G20" s="9" t="s">
        <v>3</v>
      </c>
      <c r="H20" s="9" t="s">
        <v>4</v>
      </c>
      <c r="I20" s="9" t="s">
        <v>5</v>
      </c>
      <c r="J20" s="9" t="s">
        <v>1</v>
      </c>
      <c r="K20" s="9" t="s">
        <v>2</v>
      </c>
      <c r="L20" s="9" t="s">
        <v>3</v>
      </c>
      <c r="M20" s="9" t="s">
        <v>4</v>
      </c>
      <c r="N20" s="9" t="s">
        <v>5</v>
      </c>
      <c r="S20" s="1"/>
    </row>
    <row r="21" spans="1:19" ht="10.5" customHeight="1" x14ac:dyDescent="0.25">
      <c r="A21" s="5" t="s">
        <v>17</v>
      </c>
      <c r="B21" s="5">
        <v>22300001</v>
      </c>
      <c r="C21" s="12">
        <v>120</v>
      </c>
      <c r="D21" s="12">
        <v>144</v>
      </c>
      <c r="E21" s="6">
        <f>+ROUND(60*13%,0)</f>
        <v>8</v>
      </c>
      <c r="F21" s="6">
        <f>+ROUND(60*7%,0)</f>
        <v>4</v>
      </c>
      <c r="G21" s="6">
        <f>+ROUND(60*19%,0)</f>
        <v>11</v>
      </c>
      <c r="H21" s="6">
        <f>+I21-E21-F21-G21</f>
        <v>37</v>
      </c>
      <c r="I21" s="6">
        <f>+ROUND(C21*50%,0)</f>
        <v>60</v>
      </c>
      <c r="J21" s="6">
        <v>4</v>
      </c>
      <c r="K21" s="6">
        <v>0</v>
      </c>
      <c r="L21" s="6">
        <v>1</v>
      </c>
      <c r="M21" s="6">
        <v>77</v>
      </c>
      <c r="N21" s="6">
        <v>62</v>
      </c>
      <c r="O21" s="1">
        <f>+J21+K21+L21+N21</f>
        <v>67</v>
      </c>
    </row>
    <row r="22" spans="1:19" ht="10.5" customHeight="1" x14ac:dyDescent="0.25">
      <c r="A22" s="5" t="s">
        <v>18</v>
      </c>
      <c r="B22" s="5">
        <v>22300002</v>
      </c>
      <c r="C22" s="12">
        <v>66</v>
      </c>
      <c r="D22" s="12">
        <v>66</v>
      </c>
      <c r="E22" s="6">
        <f>+ROUND(33*13%,0)</f>
        <v>4</v>
      </c>
      <c r="F22" s="6">
        <f>+ROUND(33*7%,0)</f>
        <v>2</v>
      </c>
      <c r="G22" s="6">
        <f>+ROUND(33*19%,0)</f>
        <v>6</v>
      </c>
      <c r="H22" s="6">
        <f>+I22-E22-F22-G22</f>
        <v>21</v>
      </c>
      <c r="I22" s="6">
        <f>+ROUND(C22*50%,0)</f>
        <v>33</v>
      </c>
      <c r="J22" s="6">
        <v>1</v>
      </c>
      <c r="K22" s="6">
        <v>0</v>
      </c>
      <c r="L22" s="6">
        <v>6</v>
      </c>
      <c r="M22" s="6">
        <v>26</v>
      </c>
      <c r="N22" s="6">
        <v>33</v>
      </c>
      <c r="O22" s="1">
        <f>+J22+K22+L22+N22</f>
        <v>40</v>
      </c>
      <c r="P22" s="1">
        <f>+O21+O22</f>
        <v>107</v>
      </c>
    </row>
    <row r="23" spans="1:19" ht="13.8" x14ac:dyDescent="0.3">
      <c r="A23" s="25" t="s">
        <v>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3"/>
      <c r="P23" s="13"/>
    </row>
    <row r="24" spans="1:19" s="8" customFormat="1" ht="39" customHeight="1" x14ac:dyDescent="0.25">
      <c r="A24" s="18" t="s">
        <v>19</v>
      </c>
      <c r="B24" s="20" t="s">
        <v>7</v>
      </c>
      <c r="C24" s="20" t="s">
        <v>9</v>
      </c>
      <c r="D24" s="20" t="s">
        <v>8</v>
      </c>
      <c r="E24" s="22" t="s">
        <v>6</v>
      </c>
      <c r="F24" s="23"/>
      <c r="G24" s="23"/>
      <c r="H24" s="23"/>
      <c r="I24" s="24"/>
      <c r="J24" s="22" t="s">
        <v>0</v>
      </c>
      <c r="K24" s="23"/>
      <c r="L24" s="23"/>
      <c r="M24" s="23"/>
      <c r="N24" s="24"/>
      <c r="O24" s="7"/>
      <c r="P24" s="7"/>
      <c r="S24" s="1"/>
    </row>
    <row r="25" spans="1:19" s="8" customFormat="1" ht="10.5" customHeight="1" x14ac:dyDescent="0.25">
      <c r="A25" s="19"/>
      <c r="B25" s="21"/>
      <c r="C25" s="21"/>
      <c r="D25" s="21"/>
      <c r="E25" s="9" t="s">
        <v>1</v>
      </c>
      <c r="F25" s="9" t="s">
        <v>2</v>
      </c>
      <c r="G25" s="9" t="s">
        <v>3</v>
      </c>
      <c r="H25" s="9" t="s">
        <v>4</v>
      </c>
      <c r="I25" s="9" t="s">
        <v>5</v>
      </c>
      <c r="J25" s="9" t="s">
        <v>1</v>
      </c>
      <c r="K25" s="9" t="s">
        <v>2</v>
      </c>
      <c r="L25" s="9" t="s">
        <v>3</v>
      </c>
      <c r="M25" s="9" t="s">
        <v>4</v>
      </c>
      <c r="N25" s="9" t="s">
        <v>5</v>
      </c>
      <c r="S25" s="1"/>
    </row>
    <row r="26" spans="1:19" ht="10.5" customHeight="1" x14ac:dyDescent="0.25">
      <c r="A26" s="5" t="s">
        <v>17</v>
      </c>
      <c r="B26" s="5">
        <v>22300001</v>
      </c>
      <c r="C26" s="12">
        <v>120</v>
      </c>
      <c r="D26" s="12">
        <v>132</v>
      </c>
      <c r="E26" s="6">
        <f>+ROUND(60*13%,0)</f>
        <v>8</v>
      </c>
      <c r="F26" s="6">
        <f>+ROUND(60*7%,0)</f>
        <v>4</v>
      </c>
      <c r="G26" s="6">
        <f>+ROUND(60*19%,0)</f>
        <v>11</v>
      </c>
      <c r="H26" s="6">
        <f>+I26-E26-F26-G26</f>
        <v>37</v>
      </c>
      <c r="I26" s="6">
        <f>+ROUND(C26*50%,0)</f>
        <v>60</v>
      </c>
      <c r="J26" s="6">
        <v>2</v>
      </c>
      <c r="K26" s="6">
        <v>0</v>
      </c>
      <c r="L26" s="6">
        <v>5</v>
      </c>
      <c r="M26" s="6">
        <v>60</v>
      </c>
      <c r="N26" s="6">
        <v>65</v>
      </c>
      <c r="O26" s="1">
        <f>+J26+K26+L26+N26</f>
        <v>72</v>
      </c>
    </row>
    <row r="27" spans="1:19" ht="10.5" customHeight="1" x14ac:dyDescent="0.25">
      <c r="A27" s="5" t="s">
        <v>18</v>
      </c>
      <c r="B27" s="5">
        <v>22300002</v>
      </c>
      <c r="C27" s="12">
        <v>60</v>
      </c>
      <c r="D27" s="12">
        <v>54</v>
      </c>
      <c r="E27" s="6">
        <f>+ROUND(30*13%,0)</f>
        <v>4</v>
      </c>
      <c r="F27" s="6">
        <f>+ROUND(30*7%,0)</f>
        <v>2</v>
      </c>
      <c r="G27" s="6">
        <f>+ROUND(30*19%,0)</f>
        <v>6</v>
      </c>
      <c r="H27" s="6">
        <f>+I27-E27-F27-G27</f>
        <v>18</v>
      </c>
      <c r="I27" s="6">
        <f>+ROUND(C27*50%,0)</f>
        <v>30</v>
      </c>
      <c r="J27" s="6">
        <v>4</v>
      </c>
      <c r="K27" s="6">
        <v>0</v>
      </c>
      <c r="L27" s="6">
        <v>6</v>
      </c>
      <c r="M27" s="6">
        <v>14</v>
      </c>
      <c r="N27" s="6">
        <v>30</v>
      </c>
      <c r="O27" s="1">
        <f>+J27+K27+L27+N27</f>
        <v>40</v>
      </c>
      <c r="P27" s="1">
        <f>+O26+O27</f>
        <v>112</v>
      </c>
    </row>
    <row r="29" spans="1:19" hidden="1" x14ac:dyDescent="0.25">
      <c r="C29" s="1">
        <f>+C6+C7+C11+C12+C16+C17+C21+C22+C26+C27</f>
        <v>1266</v>
      </c>
      <c r="D29" s="1">
        <f>+D6+D7+D11+D12+D16+D17+D21+D22+D26+D27</f>
        <v>1087</v>
      </c>
      <c r="E29" s="1">
        <f t="shared" ref="E29:H29" si="0">+E6+E7+E11+E12+E16+E17+E21+E22+E26+E27</f>
        <v>84</v>
      </c>
      <c r="F29" s="1">
        <f t="shared" si="0"/>
        <v>42</v>
      </c>
      <c r="G29" s="1">
        <f t="shared" si="0"/>
        <v>121</v>
      </c>
      <c r="H29" s="1">
        <f t="shared" si="0"/>
        <v>386</v>
      </c>
      <c r="I29" s="1">
        <f>+I6+I7+I11+I12+I16+I17+I21+I22+I26+I27</f>
        <v>633</v>
      </c>
      <c r="J29" s="1">
        <f>+J6+J7+J11+J12+J16+J17+J21+J22+J26+J27</f>
        <v>45</v>
      </c>
      <c r="K29" s="1">
        <f t="shared" ref="K29:M29" si="1">+K6+K7+K11+K12+K16+K17+K21+K22+K26+K27</f>
        <v>0</v>
      </c>
      <c r="L29" s="1">
        <f t="shared" si="1"/>
        <v>41</v>
      </c>
      <c r="M29" s="1">
        <f t="shared" si="1"/>
        <v>361</v>
      </c>
      <c r="N29" s="1">
        <f>+N6+N7+N11+N12+N16+N17+N21+N22+N26+N27</f>
        <v>640</v>
      </c>
    </row>
    <row r="30" spans="1:19" hidden="1" x14ac:dyDescent="0.25">
      <c r="I30" s="1">
        <f>+E29+F29+G29+I29</f>
        <v>880</v>
      </c>
      <c r="N30" s="1">
        <f>+J29+K29+L29+N29</f>
        <v>726</v>
      </c>
    </row>
    <row r="31" spans="1:19" hidden="1" x14ac:dyDescent="0.25"/>
    <row r="32" spans="1:19" hidden="1" x14ac:dyDescent="0.25"/>
    <row r="33" spans="7:15" hidden="1" x14ac:dyDescent="0.25">
      <c r="N33" s="1">
        <v>880</v>
      </c>
      <c r="O33" s="1">
        <f>+N30</f>
        <v>726</v>
      </c>
    </row>
    <row r="34" spans="7:15" hidden="1" x14ac:dyDescent="0.25">
      <c r="N34" s="1">
        <v>100</v>
      </c>
      <c r="O34" s="10">
        <f>+N34*O33/N33</f>
        <v>82.5</v>
      </c>
    </row>
    <row r="35" spans="7:15" hidden="1" x14ac:dyDescent="0.25"/>
    <row r="36" spans="7:15" hidden="1" x14ac:dyDescent="0.25"/>
    <row r="37" spans="7:15" hidden="1" x14ac:dyDescent="0.25"/>
    <row r="38" spans="7:15" hidden="1" x14ac:dyDescent="0.25"/>
    <row r="39" spans="7:15" hidden="1" x14ac:dyDescent="0.25"/>
    <row r="40" spans="7:15" hidden="1" x14ac:dyDescent="0.25"/>
    <row r="41" spans="7:15" hidden="1" x14ac:dyDescent="0.25"/>
    <row r="42" spans="7:15" ht="12.6" hidden="1" thickBot="1" x14ac:dyDescent="0.3">
      <c r="G42" s="1">
        <f>15+41</f>
        <v>56</v>
      </c>
    </row>
    <row r="43" spans="7:15" ht="15" hidden="1" thickBot="1" x14ac:dyDescent="0.3">
      <c r="G43" s="1">
        <f>14+76</f>
        <v>90</v>
      </c>
      <c r="J43" s="14">
        <v>4</v>
      </c>
      <c r="K43" s="15">
        <v>3</v>
      </c>
    </row>
    <row r="44" spans="7:15" ht="15" hidden="1" thickBot="1" x14ac:dyDescent="0.3">
      <c r="G44" s="1">
        <f>16+44</f>
        <v>60</v>
      </c>
      <c r="J44" s="16" t="s">
        <v>20</v>
      </c>
      <c r="K44" s="17" t="s">
        <v>20</v>
      </c>
    </row>
    <row r="45" spans="7:15" ht="15" hidden="1" thickBot="1" x14ac:dyDescent="0.3">
      <c r="J45" s="16">
        <v>5</v>
      </c>
      <c r="K45" s="17">
        <v>1</v>
      </c>
    </row>
    <row r="46" spans="7:15" ht="15" hidden="1" thickBot="1" x14ac:dyDescent="0.3">
      <c r="J46" s="16">
        <v>56</v>
      </c>
      <c r="K46" s="17">
        <v>16</v>
      </c>
    </row>
    <row r="47" spans="7:15" ht="15" hidden="1" thickBot="1" x14ac:dyDescent="0.3">
      <c r="I47" s="1">
        <f>56+16</f>
        <v>72</v>
      </c>
      <c r="J47" s="16">
        <v>90</v>
      </c>
      <c r="K47" s="17">
        <v>60</v>
      </c>
    </row>
    <row r="48" spans="7:15" hidden="1" x14ac:dyDescent="0.25">
      <c r="I48" s="1">
        <f>90+60</f>
        <v>150</v>
      </c>
    </row>
    <row r="49" hidden="1" x14ac:dyDescent="0.25"/>
    <row r="50" hidden="1" x14ac:dyDescent="0.25"/>
  </sheetData>
  <mergeCells count="36">
    <mergeCell ref="A23:N23"/>
    <mergeCell ref="A24:A25"/>
    <mergeCell ref="B24:B25"/>
    <mergeCell ref="C24:C25"/>
    <mergeCell ref="D24:D25"/>
    <mergeCell ref="E24:I24"/>
    <mergeCell ref="J24:N24"/>
    <mergeCell ref="A18:N18"/>
    <mergeCell ref="A19:A20"/>
    <mergeCell ref="B19:B20"/>
    <mergeCell ref="C19:C20"/>
    <mergeCell ref="D19:D20"/>
    <mergeCell ref="E19:I19"/>
    <mergeCell ref="J19:N19"/>
    <mergeCell ref="A13:N13"/>
    <mergeCell ref="A14:A15"/>
    <mergeCell ref="B14:B15"/>
    <mergeCell ref="C14:C15"/>
    <mergeCell ref="D14:D15"/>
    <mergeCell ref="E14:I14"/>
    <mergeCell ref="J14:N14"/>
    <mergeCell ref="A8:N8"/>
    <mergeCell ref="A9:A10"/>
    <mergeCell ref="B9:B10"/>
    <mergeCell ref="C9:C10"/>
    <mergeCell ref="D9:D10"/>
    <mergeCell ref="E9:I9"/>
    <mergeCell ref="J9:N9"/>
    <mergeCell ref="A2:N2"/>
    <mergeCell ref="A3:N3"/>
    <mergeCell ref="A4:A5"/>
    <mergeCell ref="B4:B5"/>
    <mergeCell ref="C4:C5"/>
    <mergeCell ref="D4:D5"/>
    <mergeCell ref="E4:I4"/>
    <mergeCell ref="J4:N4"/>
  </mergeCells>
  <pageMargins left="0.55000000000000004" right="0.22" top="0.57999999999999996" bottom="0.21" header="0.3" footer="0.1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2.1.1&amp;2.1.2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2024-03-03T06:52:46Z</dcterms:modified>
</cp:coreProperties>
</file>